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980" windowHeight="10875" activeTab="3"/>
  </bookViews>
  <sheets>
    <sheet name="Tabelle1" sheetId="1" r:id="rId1"/>
    <sheet name="Tabelle2" sheetId="2" r:id="rId2"/>
    <sheet name="Tabelle3" sheetId="3" r:id="rId3"/>
    <sheet name="Tabelle4" sheetId="4" r:id="rId4"/>
  </sheets>
  <definedNames>
    <definedName name="Bereich">'Tabelle4'!$B$4:$D$13</definedName>
    <definedName name="Bereich1">'Tabelle4'!$B$4:$B$13</definedName>
    <definedName name="Bereich2">'Tabelle4'!$C$4:$C$13</definedName>
    <definedName name="Bereich3">'Tabelle4'!$D$4:$D$13</definedName>
  </definedNames>
  <calcPr fullCalcOnLoad="1"/>
</workbook>
</file>

<file path=xl/sharedStrings.xml><?xml version="1.0" encoding="utf-8"?>
<sst xmlns="http://schemas.openxmlformats.org/spreadsheetml/2006/main" count="147" uniqueCount="50">
  <si>
    <t>Abfüllversuch</t>
  </si>
  <si>
    <t>Nummer</t>
  </si>
  <si>
    <t>Gruppe 1</t>
  </si>
  <si>
    <t>Punkte</t>
  </si>
  <si>
    <t>absolut</t>
  </si>
  <si>
    <t>relativ</t>
  </si>
  <si>
    <t>Anzahl</t>
  </si>
  <si>
    <t>Versuch</t>
  </si>
  <si>
    <t>Ergebnis</t>
  </si>
  <si>
    <t>Fassvermögen</t>
  </si>
  <si>
    <t>Mittelwert</t>
  </si>
  <si>
    <t>Median</t>
  </si>
  <si>
    <t>Modalwert</t>
  </si>
  <si>
    <t>Gerudet</t>
  </si>
  <si>
    <t>Ungerundet</t>
  </si>
  <si>
    <t>Relativ</t>
  </si>
  <si>
    <t>Absolut</t>
  </si>
  <si>
    <t>Relativ, Lagemasse</t>
  </si>
  <si>
    <t>Relativ, Streumasse</t>
  </si>
  <si>
    <t>Varianz</t>
  </si>
  <si>
    <t>Standardabweichung</t>
  </si>
  <si>
    <t>1. Quartil</t>
  </si>
  <si>
    <t>2. Quartil</t>
  </si>
  <si>
    <t>3. Quartil</t>
  </si>
  <si>
    <t>4. Quartil</t>
  </si>
  <si>
    <t>Minimum</t>
  </si>
  <si>
    <t>Maximum</t>
  </si>
  <si>
    <t>0. Quartil</t>
  </si>
  <si>
    <t>Gruppe 2</t>
  </si>
  <si>
    <t>Klassen</t>
  </si>
  <si>
    <t>3 breit</t>
  </si>
  <si>
    <t>Zuordnung zu</t>
  </si>
  <si>
    <t>Klassen-</t>
  </si>
  <si>
    <t>Häufigkeit</t>
  </si>
  <si>
    <t>aufsteigend</t>
  </si>
  <si>
    <t>Klassensummen</t>
  </si>
  <si>
    <t>Alle Messwerte</t>
  </si>
  <si>
    <t>Total</t>
  </si>
  <si>
    <t>Daten</t>
  </si>
  <si>
    <t>Gruppe 3</t>
  </si>
  <si>
    <t>Statistik</t>
  </si>
  <si>
    <t>q1</t>
  </si>
  <si>
    <t>Min</t>
  </si>
  <si>
    <t>Max</t>
  </si>
  <si>
    <t>q3</t>
  </si>
  <si>
    <t>Box-Whisker-Plot</t>
  </si>
  <si>
    <t>Grafik</t>
  </si>
  <si>
    <t>Anzahl 1</t>
  </si>
  <si>
    <t>Anzahl 2</t>
  </si>
  <si>
    <t>Anzahl 3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</si>
</sst>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[$-807]dddd\,\ d\.\ mmmm\ yyyy"/>
    <numFmt numFmtId="165" formatCode="mmm\ yyyy"/>
  </numFmts>
  <fonts count="11">
    <font>
      <sz val="10"/>
      <name val="Arial"/>
      <family val="0"/>
    </font>
    <font>
      <sz val="8"/>
      <name val="Arial"/>
      <family val="0"/>
    </font>
    <font>
      <b/>
      <u val="single"/>
      <sz val="16"/>
      <name val="Arial"/>
      <family val="2"/>
    </font>
    <font>
      <b/>
      <sz val="16"/>
      <name val="Arial"/>
      <family val="2"/>
    </font>
    <font>
      <sz val="9.75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b/>
      <sz val="10.75"/>
      <name val="Arial"/>
      <family val="0"/>
    </font>
    <font>
      <sz val="10.75"/>
      <name val="Arial"/>
      <family val="0"/>
    </font>
    <font>
      <b/>
      <sz val="11.25"/>
      <name val="Arial"/>
      <family val="0"/>
    </font>
    <font>
      <sz val="11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2" fontId="0" fillId="3" borderId="1" xfId="0" applyNumberFormat="1" applyFill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0" fillId="0" borderId="3" xfId="0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ill>
        <patternFill>
          <bgColor rgb="FFFF0000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Klassenhäufigkeit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Tabelle2!$I$7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Tabelle2!$I$8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Tabelle2!$I$9</c:f>
              <c:numCache>
                <c:ptCount val="1"/>
                <c:pt idx="0">
                  <c:v>3</c:v>
                </c:pt>
              </c:numCache>
            </c:numRef>
          </c:val>
          <c:shape val="box"/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Tabelle2!$I$10</c:f>
              <c:numCache>
                <c:ptCount val="1"/>
                <c:pt idx="0">
                  <c:v>6</c:v>
                </c:pt>
              </c:numCache>
            </c:numRef>
          </c:val>
          <c:shape val="box"/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Tabelle2!$I$11</c:f>
              <c:numCache>
                <c:ptCount val="1"/>
                <c:pt idx="0">
                  <c:v>11</c:v>
                </c:pt>
              </c:numCache>
            </c:numRef>
          </c:val>
          <c:shape val="box"/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Tabelle2!$I$12</c:f>
              <c:numCache>
                <c:ptCount val="1"/>
                <c:pt idx="0">
                  <c:v>4</c:v>
                </c:pt>
              </c:numCache>
            </c:numRef>
          </c:val>
          <c:shape val="box"/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Tabelle2!$I$13</c:f>
              <c:numCache>
                <c:ptCount val="1"/>
                <c:pt idx="0">
                  <c:v>4</c:v>
                </c:pt>
              </c:numCache>
            </c:numRef>
          </c:val>
          <c:shape val="box"/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Tabelle2!$I$14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8"/>
          <c:order val="8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Tabelle2!$I$15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17279185"/>
        <c:axId val="21294938"/>
      </c:bar3DChart>
      <c:catAx>
        <c:axId val="17279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Klassennummern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1294938"/>
        <c:crosses val="autoZero"/>
        <c:auto val="1"/>
        <c:lblOffset val="100"/>
        <c:noMultiLvlLbl val="0"/>
      </c:catAx>
      <c:valAx>
        <c:axId val="2129493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Häufigkeit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27918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Klassenhäufigkeiten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Tabelle2!$I$7:$I$15</c:f>
              <c:numCache>
                <c:ptCount val="9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6</c:v>
                </c:pt>
                <c:pt idx="4">
                  <c:v>11</c:v>
                </c:pt>
                <c:pt idx="5">
                  <c:v>4</c:v>
                </c:pt>
                <c:pt idx="6">
                  <c:v>4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  <c:shape val="box"/>
        </c:ser>
        <c:shape val="box"/>
        <c:axId val="57436715"/>
        <c:axId val="47168388"/>
      </c:bar3DChart>
      <c:catAx>
        <c:axId val="57436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Klassennummer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7168388"/>
        <c:crosses val="autoZero"/>
        <c:auto val="1"/>
        <c:lblOffset val="100"/>
        <c:noMultiLvlLbl val="0"/>
      </c:catAx>
      <c:valAx>
        <c:axId val="4716838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Häufigkeit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43671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265"/>
          <c:w val="0.96475"/>
          <c:h val="0.94125"/>
        </c:manualLayout>
      </c:layout>
      <c:lineChart>
        <c:grouping val="standard"/>
        <c:varyColors val="0"/>
        <c:ser>
          <c:idx val="0"/>
          <c:order val="0"/>
          <c:tx>
            <c:strRef>
              <c:f>Tabelle4!$A$15</c:f>
              <c:strCache>
                <c:ptCount val="1"/>
                <c:pt idx="0">
                  <c:v>q1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Tabelle4!$B$14:$D$14</c:f>
              <c:strCache/>
            </c:strRef>
          </c:cat>
          <c:val>
            <c:numRef>
              <c:f>Tabelle4!$B$15:$D$15</c:f>
              <c:numCache/>
            </c:numRef>
          </c:val>
          <c:smooth val="0"/>
        </c:ser>
        <c:ser>
          <c:idx val="1"/>
          <c:order val="1"/>
          <c:tx>
            <c:strRef>
              <c:f>Tabelle4!$A$16</c:f>
              <c:strCache>
                <c:ptCount val="1"/>
                <c:pt idx="0">
                  <c:v>Min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Tabelle4!$B$14:$D$14</c:f>
              <c:strCache/>
            </c:strRef>
          </c:cat>
          <c:val>
            <c:numRef>
              <c:f>Tabelle4!$B$16:$D$16</c:f>
              <c:numCache/>
            </c:numRef>
          </c:val>
          <c:smooth val="0"/>
        </c:ser>
        <c:ser>
          <c:idx val="2"/>
          <c:order val="2"/>
          <c:tx>
            <c:strRef>
              <c:f>Tabelle4!$A$17</c:f>
              <c:strCache>
                <c:ptCount val="1"/>
                <c:pt idx="0">
                  <c:v>Median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ymbol val="x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1"/>
            <c:spPr>
              <a:ln w="3175">
                <a:noFill/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2"/>
            <c:spPr>
              <a:ln w="3175">
                <a:noFill/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Tabelle4!$B$14:$D$14</c:f>
              <c:strCache/>
            </c:strRef>
          </c:cat>
          <c:val>
            <c:numRef>
              <c:f>Tabelle4!$B$17:$D$17</c:f>
              <c:numCache/>
            </c:numRef>
          </c:val>
          <c:smooth val="0"/>
        </c:ser>
        <c:ser>
          <c:idx val="3"/>
          <c:order val="3"/>
          <c:tx>
            <c:strRef>
              <c:f>Tabelle4!$A$18</c:f>
              <c:strCache>
                <c:ptCount val="1"/>
                <c:pt idx="0">
                  <c:v>Max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dPt>
            <c:idx val="2"/>
            <c:spPr>
              <a:ln w="3175">
                <a:noFill/>
              </a:ln>
            </c:spPr>
            <c:marker>
              <c:symbol val="none"/>
            </c:marker>
          </c:dPt>
          <c:cat>
            <c:strRef>
              <c:f>Tabelle4!$B$14:$D$14</c:f>
              <c:strCache/>
            </c:strRef>
          </c:cat>
          <c:val>
            <c:numRef>
              <c:f>Tabelle4!$B$18:$D$18</c:f>
              <c:numCache/>
            </c:numRef>
          </c:val>
          <c:smooth val="0"/>
        </c:ser>
        <c:ser>
          <c:idx val="4"/>
          <c:order val="4"/>
          <c:tx>
            <c:strRef>
              <c:f>Tabelle4!$A$19</c:f>
              <c:strCache>
                <c:ptCount val="1"/>
                <c:pt idx="0">
                  <c:v>q3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Tabelle4!$B$14:$D$14</c:f>
              <c:strCache/>
            </c:strRef>
          </c:cat>
          <c:val>
            <c:numRef>
              <c:f>Tabelle4!$B$19:$D$19</c:f>
              <c:numCache/>
            </c:numRef>
          </c:val>
          <c:smooth val="0"/>
        </c:ser>
        <c:hiLowLines>
          <c:spPr>
            <a:ln w="3175">
              <a:solidFill/>
            </a:ln>
          </c:spPr>
        </c:hiLowLines>
        <c:upDownBars>
          <c:upBars/>
          <c:downBars/>
        </c:upDownBars>
        <c:marker val="1"/>
        <c:axId val="21862309"/>
        <c:axId val="62543054"/>
      </c:lineChart>
      <c:catAx>
        <c:axId val="218623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543054"/>
        <c:crosses val="autoZero"/>
        <c:auto val="1"/>
        <c:lblOffset val="100"/>
        <c:noMultiLvlLbl val="0"/>
      </c:catAx>
      <c:valAx>
        <c:axId val="62543054"/>
        <c:scaling>
          <c:orientation val="minMax"/>
          <c:min val="5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8623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152400</xdr:rowOff>
    </xdr:from>
    <xdr:to>
      <xdr:col>7</xdr:col>
      <xdr:colOff>0</xdr:colOff>
      <xdr:row>22</xdr:row>
      <xdr:rowOff>0</xdr:rowOff>
    </xdr:to>
    <xdr:graphicFrame>
      <xdr:nvGraphicFramePr>
        <xdr:cNvPr id="1" name="Chart 3"/>
        <xdr:cNvGraphicFramePr/>
      </xdr:nvGraphicFramePr>
      <xdr:xfrm>
        <a:off x="9525" y="152400"/>
        <a:ext cx="53244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23</xdr:row>
      <xdr:rowOff>0</xdr:rowOff>
    </xdr:from>
    <xdr:to>
      <xdr:col>6</xdr:col>
      <xdr:colOff>752475</xdr:colOff>
      <xdr:row>45</xdr:row>
      <xdr:rowOff>0</xdr:rowOff>
    </xdr:to>
    <xdr:graphicFrame>
      <xdr:nvGraphicFramePr>
        <xdr:cNvPr id="2" name="Chart 4"/>
        <xdr:cNvGraphicFramePr/>
      </xdr:nvGraphicFramePr>
      <xdr:xfrm>
        <a:off x="0" y="3724275"/>
        <a:ext cx="5324475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</xdr:rowOff>
    </xdr:from>
    <xdr:to>
      <xdr:col>7</xdr:col>
      <xdr:colOff>161925</xdr:colOff>
      <xdr:row>43</xdr:row>
      <xdr:rowOff>152400</xdr:rowOff>
    </xdr:to>
    <xdr:graphicFrame>
      <xdr:nvGraphicFramePr>
        <xdr:cNvPr id="1" name="Chart 3"/>
        <xdr:cNvGraphicFramePr/>
      </xdr:nvGraphicFramePr>
      <xdr:xfrm>
        <a:off x="0" y="3829050"/>
        <a:ext cx="549592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5"/>
  <sheetViews>
    <sheetView workbookViewId="0" topLeftCell="A1">
      <selection activeCell="M7" sqref="M7"/>
    </sheetView>
  </sheetViews>
  <sheetFormatPr defaultColWidth="11.421875" defaultRowHeight="12.75"/>
  <cols>
    <col min="1" max="1" width="4.00390625" style="0" customWidth="1"/>
    <col min="2" max="2" width="13.00390625" style="0" bestFit="1" customWidth="1"/>
    <col min="3" max="3" width="7.28125" style="0" bestFit="1" customWidth="1"/>
    <col min="4" max="4" width="7.57421875" style="0" bestFit="1" customWidth="1"/>
    <col min="5" max="5" width="10.421875" style="0" bestFit="1" customWidth="1"/>
    <col min="6" max="6" width="3.7109375" style="0" customWidth="1"/>
    <col min="7" max="7" width="13.00390625" style="0" bestFit="1" customWidth="1"/>
    <col min="8" max="8" width="7.28125" style="0" bestFit="1" customWidth="1"/>
    <col min="9" max="9" width="7.57421875" style="0" bestFit="1" customWidth="1"/>
    <col min="10" max="10" width="10.421875" style="0" bestFit="1" customWidth="1"/>
    <col min="11" max="11" width="4.7109375" style="0" customWidth="1"/>
    <col min="12" max="12" width="13.00390625" style="0" bestFit="1" customWidth="1"/>
    <col min="13" max="13" width="7.28125" style="0" bestFit="1" customWidth="1"/>
    <col min="14" max="14" width="7.57421875" style="0" bestFit="1" customWidth="1"/>
    <col min="15" max="15" width="10.421875" style="0" bestFit="1" customWidth="1"/>
  </cols>
  <sheetData>
    <row r="1" spans="2:12" ht="20.25">
      <c r="B1" s="37" t="s">
        <v>0</v>
      </c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2:12" ht="20.25">
      <c r="B2" s="2"/>
      <c r="E2" s="1"/>
      <c r="L2" s="1">
        <v>39367</v>
      </c>
    </row>
    <row r="4" spans="2:15" ht="12.75">
      <c r="B4" s="32" t="s">
        <v>2</v>
      </c>
      <c r="C4" s="33"/>
      <c r="D4" s="33"/>
      <c r="E4" s="34"/>
      <c r="G4" s="32" t="s">
        <v>28</v>
      </c>
      <c r="H4" s="33"/>
      <c r="I4" s="33"/>
      <c r="J4" s="34"/>
      <c r="L4" s="32" t="s">
        <v>28</v>
      </c>
      <c r="M4" s="33"/>
      <c r="N4" s="33"/>
      <c r="O4" s="34"/>
    </row>
    <row r="5" spans="2:15" ht="12.75">
      <c r="B5" s="4" t="s">
        <v>9</v>
      </c>
      <c r="C5" s="28" t="s">
        <v>3</v>
      </c>
      <c r="D5" s="35"/>
      <c r="E5" s="29"/>
      <c r="G5" s="4" t="s">
        <v>9</v>
      </c>
      <c r="H5" s="28" t="s">
        <v>3</v>
      </c>
      <c r="I5" s="35"/>
      <c r="J5" s="29"/>
      <c r="L5" s="4" t="s">
        <v>9</v>
      </c>
      <c r="M5" s="28" t="s">
        <v>3</v>
      </c>
      <c r="N5" s="35"/>
      <c r="O5" s="29"/>
    </row>
    <row r="6" spans="2:15" ht="12.75">
      <c r="B6" s="4" t="s">
        <v>6</v>
      </c>
      <c r="C6" s="4" t="s">
        <v>16</v>
      </c>
      <c r="D6" s="4"/>
      <c r="E6" s="4" t="s">
        <v>15</v>
      </c>
      <c r="G6" s="4" t="s">
        <v>6</v>
      </c>
      <c r="H6" s="4" t="s">
        <v>16</v>
      </c>
      <c r="I6" s="4"/>
      <c r="J6" s="4" t="s">
        <v>15</v>
      </c>
      <c r="L6" s="4" t="s">
        <v>6</v>
      </c>
      <c r="M6" s="4" t="s">
        <v>16</v>
      </c>
      <c r="N6" s="4"/>
      <c r="O6" s="4" t="s">
        <v>15</v>
      </c>
    </row>
    <row r="7" spans="2:15" ht="12.75">
      <c r="B7" s="5"/>
      <c r="C7" s="5">
        <v>86</v>
      </c>
      <c r="D7" s="5"/>
      <c r="E7" s="5">
        <v>100</v>
      </c>
      <c r="G7" s="5"/>
      <c r="H7" s="5">
        <v>90</v>
      </c>
      <c r="I7" s="5"/>
      <c r="J7" s="5">
        <v>100</v>
      </c>
      <c r="L7" s="5"/>
      <c r="M7" s="5">
        <v>82</v>
      </c>
      <c r="N7" s="5"/>
      <c r="O7" s="5">
        <v>100</v>
      </c>
    </row>
    <row r="8" spans="2:15" ht="12.75">
      <c r="B8" s="4" t="s">
        <v>7</v>
      </c>
      <c r="C8" s="28" t="s">
        <v>8</v>
      </c>
      <c r="D8" s="35"/>
      <c r="E8" s="29"/>
      <c r="G8" s="4" t="s">
        <v>7</v>
      </c>
      <c r="H8" s="28" t="s">
        <v>8</v>
      </c>
      <c r="I8" s="35"/>
      <c r="J8" s="29"/>
      <c r="L8" s="4" t="s">
        <v>7</v>
      </c>
      <c r="M8" s="28" t="s">
        <v>8</v>
      </c>
      <c r="N8" s="35"/>
      <c r="O8" s="29"/>
    </row>
    <row r="9" spans="2:15" ht="12.75">
      <c r="B9" s="4" t="s">
        <v>1</v>
      </c>
      <c r="C9" s="4" t="s">
        <v>4</v>
      </c>
      <c r="D9" s="28" t="s">
        <v>5</v>
      </c>
      <c r="E9" s="36"/>
      <c r="G9" s="4" t="s">
        <v>1</v>
      </c>
      <c r="H9" s="4" t="s">
        <v>4</v>
      </c>
      <c r="I9" s="28" t="s">
        <v>5</v>
      </c>
      <c r="J9" s="36"/>
      <c r="L9" s="4" t="s">
        <v>1</v>
      </c>
      <c r="M9" s="4" t="s">
        <v>4</v>
      </c>
      <c r="N9" s="28" t="s">
        <v>5</v>
      </c>
      <c r="O9" s="36"/>
    </row>
    <row r="10" spans="2:15" ht="12.75">
      <c r="B10" s="3">
        <v>1</v>
      </c>
      <c r="C10" s="3">
        <v>62</v>
      </c>
      <c r="D10" s="3"/>
      <c r="E10" s="6">
        <f>C10*100/C$7</f>
        <v>72.09302325581395</v>
      </c>
      <c r="G10" s="3">
        <v>1</v>
      </c>
      <c r="H10" s="3">
        <v>70</v>
      </c>
      <c r="I10" s="3"/>
      <c r="J10" s="6">
        <f>H10*100/H$7</f>
        <v>77.77777777777777</v>
      </c>
      <c r="L10" s="3">
        <v>1</v>
      </c>
      <c r="M10" s="3">
        <v>64</v>
      </c>
      <c r="N10" s="3"/>
      <c r="O10" s="6">
        <f>M10*100/M$7</f>
        <v>78.04878048780488</v>
      </c>
    </row>
    <row r="11" spans="2:15" ht="12.75">
      <c r="B11" s="3">
        <v>2</v>
      </c>
      <c r="C11" s="3">
        <v>66</v>
      </c>
      <c r="D11" s="3"/>
      <c r="E11" s="6">
        <f aca="true" t="shared" si="0" ref="E11:E19">C11*100/C$7</f>
        <v>76.74418604651163</v>
      </c>
      <c r="G11" s="3">
        <v>2</v>
      </c>
      <c r="H11" s="3">
        <v>67</v>
      </c>
      <c r="I11" s="3"/>
      <c r="J11" s="6">
        <f aca="true" t="shared" si="1" ref="J11:J19">H11*100/H$7</f>
        <v>74.44444444444444</v>
      </c>
      <c r="L11" s="3">
        <v>2</v>
      </c>
      <c r="M11" s="3">
        <v>67</v>
      </c>
      <c r="N11" s="3"/>
      <c r="O11" s="6">
        <f aca="true" t="shared" si="2" ref="O11:O19">M11*100/M$7</f>
        <v>81.70731707317073</v>
      </c>
    </row>
    <row r="12" spans="2:15" ht="12.75">
      <c r="B12" s="3">
        <v>3</v>
      </c>
      <c r="C12" s="3">
        <v>68</v>
      </c>
      <c r="D12" s="3"/>
      <c r="E12" s="6">
        <f t="shared" si="0"/>
        <v>79.06976744186046</v>
      </c>
      <c r="G12" s="3">
        <v>3</v>
      </c>
      <c r="H12" s="3">
        <v>70</v>
      </c>
      <c r="I12" s="3"/>
      <c r="J12" s="6">
        <f t="shared" si="1"/>
        <v>77.77777777777777</v>
      </c>
      <c r="L12" s="3">
        <v>3</v>
      </c>
      <c r="M12" s="3">
        <v>66</v>
      </c>
      <c r="N12" s="3"/>
      <c r="O12" s="6">
        <f t="shared" si="2"/>
        <v>80.48780487804878</v>
      </c>
    </row>
    <row r="13" spans="2:15" ht="12.75">
      <c r="B13" s="3">
        <v>4</v>
      </c>
      <c r="C13" s="3">
        <v>63</v>
      </c>
      <c r="D13" s="3"/>
      <c r="E13" s="6">
        <f t="shared" si="0"/>
        <v>73.25581395348837</v>
      </c>
      <c r="G13" s="3">
        <v>4</v>
      </c>
      <c r="H13" s="3">
        <v>67</v>
      </c>
      <c r="I13" s="3"/>
      <c r="J13" s="6">
        <f t="shared" si="1"/>
        <v>74.44444444444444</v>
      </c>
      <c r="L13" s="3">
        <v>4</v>
      </c>
      <c r="M13" s="3">
        <v>65</v>
      </c>
      <c r="N13" s="3"/>
      <c r="O13" s="6">
        <f t="shared" si="2"/>
        <v>79.26829268292683</v>
      </c>
    </row>
    <row r="14" spans="2:15" ht="12.75">
      <c r="B14" s="3">
        <v>5</v>
      </c>
      <c r="C14" s="3">
        <v>68</v>
      </c>
      <c r="D14" s="3"/>
      <c r="E14" s="6">
        <f t="shared" si="0"/>
        <v>79.06976744186046</v>
      </c>
      <c r="G14" s="3">
        <v>5</v>
      </c>
      <c r="H14" s="3">
        <v>68</v>
      </c>
      <c r="I14" s="3"/>
      <c r="J14" s="6">
        <f t="shared" si="1"/>
        <v>75.55555555555556</v>
      </c>
      <c r="L14" s="3">
        <v>5</v>
      </c>
      <c r="M14" s="3">
        <v>64</v>
      </c>
      <c r="N14" s="3"/>
      <c r="O14" s="6">
        <f t="shared" si="2"/>
        <v>78.04878048780488</v>
      </c>
    </row>
    <row r="15" spans="2:15" ht="12.75">
      <c r="B15" s="3">
        <v>6</v>
      </c>
      <c r="C15" s="3">
        <v>65</v>
      </c>
      <c r="D15" s="3"/>
      <c r="E15" s="6">
        <f t="shared" si="0"/>
        <v>75.5813953488372</v>
      </c>
      <c r="G15" s="3">
        <v>6</v>
      </c>
      <c r="H15" s="3">
        <v>74</v>
      </c>
      <c r="I15" s="3"/>
      <c r="J15" s="6">
        <f t="shared" si="1"/>
        <v>82.22222222222223</v>
      </c>
      <c r="L15" s="3">
        <v>6</v>
      </c>
      <c r="M15" s="3">
        <v>68</v>
      </c>
      <c r="N15" s="3"/>
      <c r="O15" s="6">
        <f t="shared" si="2"/>
        <v>82.92682926829268</v>
      </c>
    </row>
    <row r="16" spans="2:15" ht="12.75">
      <c r="B16" s="3">
        <v>7</v>
      </c>
      <c r="C16" s="3">
        <v>69</v>
      </c>
      <c r="D16" s="3"/>
      <c r="E16" s="6">
        <f t="shared" si="0"/>
        <v>80.23255813953489</v>
      </c>
      <c r="G16" s="3">
        <v>7</v>
      </c>
      <c r="H16" s="3">
        <v>76</v>
      </c>
      <c r="I16" s="3"/>
      <c r="J16" s="6">
        <f t="shared" si="1"/>
        <v>84.44444444444444</v>
      </c>
      <c r="L16" s="3">
        <v>7</v>
      </c>
      <c r="M16" s="3">
        <v>62</v>
      </c>
      <c r="N16" s="3"/>
      <c r="O16" s="6">
        <f t="shared" si="2"/>
        <v>75.60975609756098</v>
      </c>
    </row>
    <row r="17" spans="2:15" ht="12.75">
      <c r="B17" s="3">
        <v>8</v>
      </c>
      <c r="C17" s="3">
        <v>64</v>
      </c>
      <c r="D17" s="3"/>
      <c r="E17" s="6">
        <f t="shared" si="0"/>
        <v>74.4186046511628</v>
      </c>
      <c r="G17" s="3">
        <v>8</v>
      </c>
      <c r="H17" s="3">
        <v>63</v>
      </c>
      <c r="I17" s="3"/>
      <c r="J17" s="6">
        <f t="shared" si="1"/>
        <v>70</v>
      </c>
      <c r="L17" s="3">
        <v>8</v>
      </c>
      <c r="M17" s="3">
        <v>69</v>
      </c>
      <c r="N17" s="3"/>
      <c r="O17" s="6">
        <f t="shared" si="2"/>
        <v>84.14634146341463</v>
      </c>
    </row>
    <row r="18" spans="2:15" ht="12.75">
      <c r="B18" s="3">
        <v>9</v>
      </c>
      <c r="C18" s="3">
        <v>62</v>
      </c>
      <c r="D18" s="3"/>
      <c r="E18" s="6">
        <f t="shared" si="0"/>
        <v>72.09302325581395</v>
      </c>
      <c r="G18" s="3">
        <v>9</v>
      </c>
      <c r="H18" s="3">
        <v>78</v>
      </c>
      <c r="I18" s="3"/>
      <c r="J18" s="6">
        <f t="shared" si="1"/>
        <v>86.66666666666667</v>
      </c>
      <c r="L18" s="3">
        <v>9</v>
      </c>
      <c r="M18" s="3">
        <v>63</v>
      </c>
      <c r="N18" s="3"/>
      <c r="O18" s="6">
        <f t="shared" si="2"/>
        <v>76.82926829268293</v>
      </c>
    </row>
    <row r="19" spans="2:15" ht="12.75">
      <c r="B19" s="3">
        <v>10</v>
      </c>
      <c r="C19" s="3">
        <v>66</v>
      </c>
      <c r="D19" s="3"/>
      <c r="E19" s="6">
        <f t="shared" si="0"/>
        <v>76.74418604651163</v>
      </c>
      <c r="G19" s="3">
        <v>10</v>
      </c>
      <c r="H19" s="3">
        <v>71</v>
      </c>
      <c r="I19" s="3"/>
      <c r="J19" s="6">
        <f t="shared" si="1"/>
        <v>78.88888888888889</v>
      </c>
      <c r="L19" s="3">
        <v>10</v>
      </c>
      <c r="M19" s="3">
        <v>68</v>
      </c>
      <c r="N19" s="3"/>
      <c r="O19" s="6">
        <f t="shared" si="2"/>
        <v>82.92682926829268</v>
      </c>
    </row>
    <row r="20" spans="2:15" ht="12.75">
      <c r="B20" s="3"/>
      <c r="C20" s="3"/>
      <c r="D20" s="3"/>
      <c r="E20" s="6"/>
      <c r="G20" s="3"/>
      <c r="H20" s="3"/>
      <c r="I20" s="3"/>
      <c r="J20" s="6"/>
      <c r="L20" s="3"/>
      <c r="M20" s="3"/>
      <c r="N20" s="3"/>
      <c r="O20" s="6"/>
    </row>
    <row r="21" spans="2:15" ht="12.75">
      <c r="B21" s="28" t="s">
        <v>17</v>
      </c>
      <c r="C21" s="29"/>
      <c r="D21" s="4" t="s">
        <v>13</v>
      </c>
      <c r="E21" s="4" t="s">
        <v>14</v>
      </c>
      <c r="G21" s="28" t="s">
        <v>17</v>
      </c>
      <c r="H21" s="29"/>
      <c r="I21" s="4" t="s">
        <v>13</v>
      </c>
      <c r="J21" s="4" t="s">
        <v>14</v>
      </c>
      <c r="L21" s="28" t="s">
        <v>17</v>
      </c>
      <c r="M21" s="29"/>
      <c r="N21" s="4" t="s">
        <v>13</v>
      </c>
      <c r="O21" s="4" t="s">
        <v>14</v>
      </c>
    </row>
    <row r="22" spans="2:15" ht="12.75">
      <c r="B22" s="30" t="s">
        <v>6</v>
      </c>
      <c r="C22" s="31"/>
      <c r="D22" s="3">
        <f>COUNT(E10:E19)</f>
        <v>10</v>
      </c>
      <c r="E22" s="3">
        <f>COUNT(E10:E19)</f>
        <v>10</v>
      </c>
      <c r="G22" s="30" t="s">
        <v>6</v>
      </c>
      <c r="H22" s="31"/>
      <c r="I22" s="3">
        <f>COUNT(J10:J19)</f>
        <v>10</v>
      </c>
      <c r="J22" s="3">
        <f>COUNT(J10:J19)</f>
        <v>10</v>
      </c>
      <c r="L22" s="30" t="s">
        <v>6</v>
      </c>
      <c r="M22" s="31"/>
      <c r="N22" s="3">
        <f>COUNT(O10:O19)</f>
        <v>10</v>
      </c>
      <c r="O22" s="3">
        <f>COUNT(O10:O19)</f>
        <v>10</v>
      </c>
    </row>
    <row r="23" spans="2:15" ht="12.75">
      <c r="B23" s="30" t="s">
        <v>10</v>
      </c>
      <c r="C23" s="31"/>
      <c r="D23" s="6">
        <f>ROUND(AVERAGE(E10:E19),0)</f>
        <v>76</v>
      </c>
      <c r="E23" s="6">
        <f>AVERAGE(E10:E19)</f>
        <v>75.93023255813952</v>
      </c>
      <c r="G23" s="30" t="s">
        <v>10</v>
      </c>
      <c r="H23" s="31"/>
      <c r="I23" s="6">
        <f>ROUND(AVERAGE(J10:J19),0)</f>
        <v>78</v>
      </c>
      <c r="J23" s="6">
        <f>AVERAGE(J10:J19)</f>
        <v>78.22222222222221</v>
      </c>
      <c r="L23" s="30" t="s">
        <v>10</v>
      </c>
      <c r="M23" s="31"/>
      <c r="N23" s="6">
        <f>ROUND(AVERAGE(O10:O19),0)</f>
        <v>80</v>
      </c>
      <c r="O23" s="6">
        <f>AVERAGE(O10:O19)</f>
        <v>80</v>
      </c>
    </row>
    <row r="24" spans="2:15" ht="12.75">
      <c r="B24" s="26" t="s">
        <v>11</v>
      </c>
      <c r="C24" s="27"/>
      <c r="D24" s="6">
        <f>ROUND(MEDIAN(E10:E19),0)</f>
        <v>76</v>
      </c>
      <c r="E24" s="6">
        <f>MEDIAN(E10:E19)</f>
        <v>76.16279069767441</v>
      </c>
      <c r="G24" s="26" t="s">
        <v>11</v>
      </c>
      <c r="H24" s="27"/>
      <c r="I24" s="6">
        <f>ROUND(MEDIAN(J10:J19),0)</f>
        <v>78</v>
      </c>
      <c r="J24" s="6">
        <f>MEDIAN(J10:J19)</f>
        <v>77.77777777777777</v>
      </c>
      <c r="L24" s="26" t="s">
        <v>11</v>
      </c>
      <c r="M24" s="27"/>
      <c r="N24" s="6">
        <f>ROUND(MEDIAN(O10:O19),0)</f>
        <v>80</v>
      </c>
      <c r="O24" s="6">
        <f>MEDIAN(O10:O19)</f>
        <v>79.8780487804878</v>
      </c>
    </row>
    <row r="25" spans="2:15" ht="12.75">
      <c r="B25" s="26" t="s">
        <v>12</v>
      </c>
      <c r="C25" s="27"/>
      <c r="D25" s="6">
        <f>ROUND(MODE(E10:E19),0)</f>
        <v>72</v>
      </c>
      <c r="E25" s="6">
        <f>MODE(E10:E19)</f>
        <v>72.09302325581395</v>
      </c>
      <c r="G25" s="26" t="s">
        <v>12</v>
      </c>
      <c r="H25" s="27"/>
      <c r="I25" s="6">
        <f>ROUND(MODE(J10:J19),0)</f>
        <v>78</v>
      </c>
      <c r="J25" s="6">
        <f>MODE(J10:J19)</f>
        <v>77.77777777777777</v>
      </c>
      <c r="L25" s="26" t="s">
        <v>12</v>
      </c>
      <c r="M25" s="27"/>
      <c r="N25" s="6">
        <f>ROUND(MODE(O10:O19),0)</f>
        <v>78</v>
      </c>
      <c r="O25" s="6">
        <f>MODE(O10:O19)</f>
        <v>78.04878048780488</v>
      </c>
    </row>
    <row r="26" spans="2:15" ht="12.75">
      <c r="B26" s="28" t="s">
        <v>18</v>
      </c>
      <c r="C26" s="29"/>
      <c r="D26" s="4" t="s">
        <v>13</v>
      </c>
      <c r="E26" s="4" t="s">
        <v>14</v>
      </c>
      <c r="G26" s="28" t="s">
        <v>18</v>
      </c>
      <c r="H26" s="29"/>
      <c r="I26" s="4" t="s">
        <v>13</v>
      </c>
      <c r="J26" s="4" t="s">
        <v>14</v>
      </c>
      <c r="L26" s="28" t="s">
        <v>18</v>
      </c>
      <c r="M26" s="29"/>
      <c r="N26" s="4" t="s">
        <v>13</v>
      </c>
      <c r="O26" s="4" t="s">
        <v>14</v>
      </c>
    </row>
    <row r="27" spans="2:15" ht="12.75">
      <c r="B27" s="30" t="s">
        <v>25</v>
      </c>
      <c r="C27" s="31"/>
      <c r="D27" s="3"/>
      <c r="E27" s="6">
        <f>MIN(E10:E19)</f>
        <v>72.09302325581395</v>
      </c>
      <c r="G27" s="30" t="s">
        <v>25</v>
      </c>
      <c r="H27" s="31"/>
      <c r="I27" s="3"/>
      <c r="J27" s="6">
        <f>MIN(J10:J19)</f>
        <v>70</v>
      </c>
      <c r="L27" s="30" t="s">
        <v>25</v>
      </c>
      <c r="M27" s="31"/>
      <c r="N27" s="3"/>
      <c r="O27" s="6">
        <f>MIN(O10:O19)</f>
        <v>75.60975609756098</v>
      </c>
    </row>
    <row r="28" spans="2:15" ht="12.75">
      <c r="B28" s="30" t="s">
        <v>26</v>
      </c>
      <c r="C28" s="31"/>
      <c r="D28" s="3"/>
      <c r="E28" s="6">
        <f>MAX(E10:E19)</f>
        <v>80.23255813953489</v>
      </c>
      <c r="G28" s="30" t="s">
        <v>26</v>
      </c>
      <c r="H28" s="31"/>
      <c r="I28" s="3"/>
      <c r="J28" s="6">
        <f>MAX(J10:J19)</f>
        <v>86.66666666666667</v>
      </c>
      <c r="L28" s="30" t="s">
        <v>26</v>
      </c>
      <c r="M28" s="31"/>
      <c r="N28" s="3"/>
      <c r="O28" s="6">
        <f>MAX(O10:O19)</f>
        <v>84.14634146341463</v>
      </c>
    </row>
    <row r="29" spans="2:15" ht="12.75">
      <c r="B29" s="30" t="s">
        <v>19</v>
      </c>
      <c r="C29" s="31"/>
      <c r="D29" s="6"/>
      <c r="E29" s="6">
        <f>VAR(E10:E19)</f>
        <v>8.728441800373226</v>
      </c>
      <c r="G29" s="30" t="s">
        <v>19</v>
      </c>
      <c r="H29" s="31"/>
      <c r="I29" s="6"/>
      <c r="J29" s="6">
        <f>VAR(J10:J19)</f>
        <v>25.569272976679915</v>
      </c>
      <c r="L29" s="30" t="s">
        <v>19</v>
      </c>
      <c r="M29" s="31"/>
      <c r="N29" s="6"/>
      <c r="O29" s="6">
        <f>VAR(O10:O19)</f>
        <v>8.328375966685902</v>
      </c>
    </row>
    <row r="30" spans="2:15" ht="12.75">
      <c r="B30" s="26" t="s">
        <v>20</v>
      </c>
      <c r="C30" s="27"/>
      <c r="D30" s="6"/>
      <c r="E30" s="6">
        <f>STDEV(E10:E19)</f>
        <v>2.9543936434356923</v>
      </c>
      <c r="G30" s="26" t="s">
        <v>20</v>
      </c>
      <c r="H30" s="27"/>
      <c r="I30" s="6"/>
      <c r="J30" s="6">
        <f>STDEV(J10:J19)</f>
        <v>5.056606863963217</v>
      </c>
      <c r="L30" s="26" t="s">
        <v>20</v>
      </c>
      <c r="M30" s="27"/>
      <c r="N30" s="6"/>
      <c r="O30" s="6">
        <f>STDEV(O10:O19)</f>
        <v>2.8858925771216613</v>
      </c>
    </row>
    <row r="31" spans="2:15" ht="12.75">
      <c r="B31" s="26" t="s">
        <v>27</v>
      </c>
      <c r="C31" s="27"/>
      <c r="D31" s="6"/>
      <c r="E31" s="6">
        <f>QUARTILE(E10:E19,0)</f>
        <v>72.09302325581395</v>
      </c>
      <c r="G31" s="26" t="s">
        <v>27</v>
      </c>
      <c r="H31" s="27"/>
      <c r="I31" s="6"/>
      <c r="J31" s="6">
        <f>QUARTILE(J10:J19,0)</f>
        <v>70</v>
      </c>
      <c r="L31" s="26" t="s">
        <v>27</v>
      </c>
      <c r="M31" s="27"/>
      <c r="N31" s="6"/>
      <c r="O31" s="6">
        <f>QUARTILE(O10:O19,0)</f>
        <v>75.60975609756098</v>
      </c>
    </row>
    <row r="32" spans="2:15" ht="12.75">
      <c r="B32" s="26" t="s">
        <v>21</v>
      </c>
      <c r="C32" s="27"/>
      <c r="D32" s="6"/>
      <c r="E32" s="6">
        <f>QUARTILE(E10:E19,1)</f>
        <v>73.54651162790698</v>
      </c>
      <c r="G32" s="26" t="s">
        <v>21</v>
      </c>
      <c r="H32" s="27"/>
      <c r="I32" s="6"/>
      <c r="J32" s="6">
        <f>QUARTILE(J10:J19,1)</f>
        <v>74.72222222222223</v>
      </c>
      <c r="L32" s="26" t="s">
        <v>21</v>
      </c>
      <c r="M32" s="27"/>
      <c r="N32" s="6"/>
      <c r="O32" s="6">
        <f>QUARTILE(O10:O19,1)</f>
        <v>78.04878048780488</v>
      </c>
    </row>
    <row r="33" spans="2:15" ht="12.75">
      <c r="B33" s="26" t="s">
        <v>22</v>
      </c>
      <c r="C33" s="27"/>
      <c r="D33" s="6"/>
      <c r="E33" s="6">
        <f>QUARTILE(E10:E19,2)</f>
        <v>76.16279069767441</v>
      </c>
      <c r="G33" s="26" t="s">
        <v>22</v>
      </c>
      <c r="H33" s="27"/>
      <c r="I33" s="6"/>
      <c r="J33" s="6">
        <f>QUARTILE(J10:J19,2)</f>
        <v>77.77777777777777</v>
      </c>
      <c r="L33" s="26" t="s">
        <v>22</v>
      </c>
      <c r="M33" s="27"/>
      <c r="N33" s="6"/>
      <c r="O33" s="6">
        <f>QUARTILE(O10:O19,2)</f>
        <v>79.8780487804878</v>
      </c>
    </row>
    <row r="34" spans="2:15" ht="12.75">
      <c r="B34" s="26" t="s">
        <v>23</v>
      </c>
      <c r="C34" s="27"/>
      <c r="D34" s="6"/>
      <c r="E34" s="6">
        <f>QUARTILE(E10:E19,3)</f>
        <v>78.48837209302326</v>
      </c>
      <c r="G34" s="26" t="s">
        <v>23</v>
      </c>
      <c r="H34" s="27"/>
      <c r="I34" s="6"/>
      <c r="J34" s="6">
        <f>QUARTILE(J10:J19,3)</f>
        <v>81.38888888888889</v>
      </c>
      <c r="L34" s="26" t="s">
        <v>23</v>
      </c>
      <c r="M34" s="27"/>
      <c r="N34" s="6"/>
      <c r="O34" s="6">
        <f>QUARTILE(O10:O19,3)</f>
        <v>82.6219512195122</v>
      </c>
    </row>
    <row r="35" spans="2:15" ht="12.75">
      <c r="B35" s="26" t="s">
        <v>24</v>
      </c>
      <c r="C35" s="27"/>
      <c r="D35" s="6"/>
      <c r="E35" s="6">
        <f>QUARTILE(E10:E19,4)</f>
        <v>80.23255813953489</v>
      </c>
      <c r="G35" s="26" t="s">
        <v>24</v>
      </c>
      <c r="H35" s="27"/>
      <c r="I35" s="6"/>
      <c r="J35" s="6">
        <f>QUARTILE(J10:J19,4)</f>
        <v>86.66666666666667</v>
      </c>
      <c r="L35" s="26" t="s">
        <v>24</v>
      </c>
      <c r="M35" s="27"/>
      <c r="N35" s="6"/>
      <c r="O35" s="6">
        <f>QUARTILE(O10:O19,4)</f>
        <v>84.14634146341463</v>
      </c>
    </row>
  </sheetData>
  <mergeCells count="58">
    <mergeCell ref="B4:E4"/>
    <mergeCell ref="B1:L1"/>
    <mergeCell ref="C5:E5"/>
    <mergeCell ref="B24:C24"/>
    <mergeCell ref="G4:J4"/>
    <mergeCell ref="H5:J5"/>
    <mergeCell ref="H8:J8"/>
    <mergeCell ref="I9:J9"/>
    <mergeCell ref="G21:H21"/>
    <mergeCell ref="G22:H22"/>
    <mergeCell ref="C8:E8"/>
    <mergeCell ref="D9:E9"/>
    <mergeCell ref="B22:C22"/>
    <mergeCell ref="B23:C23"/>
    <mergeCell ref="B25:C25"/>
    <mergeCell ref="B26:C26"/>
    <mergeCell ref="B21:C21"/>
    <mergeCell ref="B34:C34"/>
    <mergeCell ref="B35:C35"/>
    <mergeCell ref="B27:C27"/>
    <mergeCell ref="B28:C28"/>
    <mergeCell ref="B31:C31"/>
    <mergeCell ref="B29:C29"/>
    <mergeCell ref="B30:C30"/>
    <mergeCell ref="B32:C32"/>
    <mergeCell ref="B33:C33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L4:O4"/>
    <mergeCell ref="M5:O5"/>
    <mergeCell ref="M8:O8"/>
    <mergeCell ref="N9:O9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4:M34"/>
    <mergeCell ref="L35:M35"/>
    <mergeCell ref="L30:M30"/>
    <mergeCell ref="L31:M31"/>
    <mergeCell ref="L32:M32"/>
    <mergeCell ref="L33:M33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52"/>
  <sheetViews>
    <sheetView workbookViewId="0" topLeftCell="A1">
      <selection activeCell="I7" sqref="I7:I15"/>
    </sheetView>
  </sheetViews>
  <sheetFormatPr defaultColWidth="11.421875" defaultRowHeight="12.75"/>
  <cols>
    <col min="1" max="1" width="3.8515625" style="0" customWidth="1"/>
    <col min="2" max="2" width="13.00390625" style="0" bestFit="1" customWidth="1"/>
    <col min="3" max="3" width="7.28125" style="0" bestFit="1" customWidth="1"/>
    <col min="4" max="4" width="7.57421875" style="0" bestFit="1" customWidth="1"/>
    <col min="5" max="5" width="10.421875" style="0" bestFit="1" customWidth="1"/>
    <col min="6" max="6" width="12.140625" style="0" bestFit="1" customWidth="1"/>
    <col min="7" max="7" width="10.421875" style="0" bestFit="1" customWidth="1"/>
    <col min="8" max="8" width="14.8515625" style="0" bestFit="1" customWidth="1"/>
    <col min="9" max="9" width="9.140625" style="0" bestFit="1" customWidth="1"/>
  </cols>
  <sheetData>
    <row r="1" spans="2:9" ht="12.75">
      <c r="B1" s="32" t="s">
        <v>36</v>
      </c>
      <c r="C1" s="33"/>
      <c r="D1" s="33"/>
      <c r="E1" s="33"/>
      <c r="F1" s="33"/>
      <c r="G1" s="33"/>
      <c r="H1" s="33"/>
      <c r="I1" s="34"/>
    </row>
    <row r="2" spans="2:9" ht="12.75">
      <c r="B2" s="4" t="s">
        <v>9</v>
      </c>
      <c r="C2" s="28" t="s">
        <v>3</v>
      </c>
      <c r="D2" s="35"/>
      <c r="E2" s="29"/>
      <c r="F2" s="7" t="s">
        <v>31</v>
      </c>
      <c r="G2" s="16"/>
      <c r="H2" s="10"/>
      <c r="I2" s="11"/>
    </row>
    <row r="3" spans="2:9" ht="12.75">
      <c r="B3" s="4" t="s">
        <v>47</v>
      </c>
      <c r="C3" s="28" t="s">
        <v>48</v>
      </c>
      <c r="D3" s="29"/>
      <c r="E3" s="4" t="s">
        <v>49</v>
      </c>
      <c r="F3" s="8" t="s">
        <v>29</v>
      </c>
      <c r="G3" s="17"/>
      <c r="H3" s="12"/>
      <c r="I3" s="13"/>
    </row>
    <row r="4" spans="2:9" ht="12.75">
      <c r="B4" s="5">
        <f>Tabelle1!C7</f>
        <v>86</v>
      </c>
      <c r="C4" s="41">
        <f>Tabelle1!H7</f>
        <v>90</v>
      </c>
      <c r="D4" s="36"/>
      <c r="E4" s="5">
        <f>Tabelle1!M7</f>
        <v>82</v>
      </c>
      <c r="F4" s="5" t="s">
        <v>30</v>
      </c>
      <c r="G4" s="18"/>
      <c r="H4" s="14"/>
      <c r="I4" s="15"/>
    </row>
    <row r="5" spans="2:9" ht="12.75">
      <c r="B5" s="4" t="s">
        <v>7</v>
      </c>
      <c r="C5" s="28" t="s">
        <v>8</v>
      </c>
      <c r="D5" s="35"/>
      <c r="E5" s="29"/>
      <c r="F5" s="39"/>
      <c r="G5" s="9" t="s">
        <v>29</v>
      </c>
      <c r="H5" s="9" t="s">
        <v>35</v>
      </c>
      <c r="I5" s="9" t="s">
        <v>32</v>
      </c>
    </row>
    <row r="6" spans="2:9" ht="12.75">
      <c r="B6" s="4" t="s">
        <v>1</v>
      </c>
      <c r="C6" s="4" t="s">
        <v>4</v>
      </c>
      <c r="D6" s="28" t="s">
        <v>5</v>
      </c>
      <c r="E6" s="36"/>
      <c r="F6" s="40"/>
      <c r="G6" s="8" t="s">
        <v>34</v>
      </c>
      <c r="H6" s="8" t="s">
        <v>33</v>
      </c>
      <c r="I6" s="8" t="s">
        <v>33</v>
      </c>
    </row>
    <row r="7" spans="2:9" ht="12.75">
      <c r="B7" s="3">
        <v>1</v>
      </c>
      <c r="C7" s="3">
        <f>Tabelle1!$C10</f>
        <v>62</v>
      </c>
      <c r="D7" s="3"/>
      <c r="E7" s="6">
        <f>C7*100/$B$4</f>
        <v>72.09302325581395</v>
      </c>
      <c r="F7" s="6">
        <f>ROUND(E7/3,0)*3</f>
        <v>72</v>
      </c>
      <c r="G7" s="25">
        <v>66</v>
      </c>
      <c r="H7" s="5">
        <f>FREQUENCY($F$7:$F$36,$G7)</f>
        <v>0</v>
      </c>
      <c r="I7" s="19">
        <f aca="true" t="shared" si="0" ref="I7:I15">FREQUENCY($F$7:$F$36,$G7)-FREQUENCY($F$7:$F$36,$G6)</f>
        <v>0</v>
      </c>
    </row>
    <row r="8" spans="2:9" ht="12.75">
      <c r="B8" s="3">
        <v>2</v>
      </c>
      <c r="C8" s="3">
        <f>Tabelle1!$C11</f>
        <v>66</v>
      </c>
      <c r="D8" s="3"/>
      <c r="E8" s="6">
        <f aca="true" t="shared" si="1" ref="E8:E16">C8*100/$B$4</f>
        <v>76.74418604651163</v>
      </c>
      <c r="F8" s="6">
        <f aca="true" t="shared" si="2" ref="F8:F36">ROUND(E8/3,0)*3</f>
        <v>78</v>
      </c>
      <c r="G8" s="25">
        <v>69</v>
      </c>
      <c r="H8" s="5">
        <f>FREQUENCY($F$7:$F$36,$G8)</f>
        <v>1</v>
      </c>
      <c r="I8" s="19">
        <f t="shared" si="0"/>
        <v>1</v>
      </c>
    </row>
    <row r="9" spans="2:9" ht="12.75">
      <c r="B9" s="3">
        <v>3</v>
      </c>
      <c r="C9" s="3">
        <f>Tabelle1!$C12</f>
        <v>68</v>
      </c>
      <c r="D9" s="3"/>
      <c r="E9" s="6">
        <f t="shared" si="1"/>
        <v>79.06976744186046</v>
      </c>
      <c r="F9" s="6">
        <f t="shared" si="2"/>
        <v>78</v>
      </c>
      <c r="G9" s="5">
        <v>72</v>
      </c>
      <c r="H9" s="5">
        <f>FREQUENCY($F$7:$F$36,$G9)</f>
        <v>4</v>
      </c>
      <c r="I9" s="19">
        <f t="shared" si="0"/>
        <v>3</v>
      </c>
    </row>
    <row r="10" spans="2:9" ht="12.75">
      <c r="B10" s="3">
        <v>4</v>
      </c>
      <c r="C10" s="3">
        <f>Tabelle1!$C13</f>
        <v>63</v>
      </c>
      <c r="D10" s="3"/>
      <c r="E10" s="6">
        <f t="shared" si="1"/>
        <v>73.25581395348837</v>
      </c>
      <c r="F10" s="6">
        <f t="shared" si="2"/>
        <v>72</v>
      </c>
      <c r="G10" s="5">
        <v>75</v>
      </c>
      <c r="H10" s="5">
        <f aca="true" t="shared" si="3" ref="H10:H15">FREQUENCY($F$7:$F$36,$G10)</f>
        <v>10</v>
      </c>
      <c r="I10" s="19">
        <f t="shared" si="0"/>
        <v>6</v>
      </c>
    </row>
    <row r="11" spans="2:9" ht="12.75">
      <c r="B11" s="3">
        <v>5</v>
      </c>
      <c r="C11" s="3">
        <f>Tabelle1!$C14</f>
        <v>68</v>
      </c>
      <c r="D11" s="3"/>
      <c r="E11" s="6">
        <f t="shared" si="1"/>
        <v>79.06976744186046</v>
      </c>
      <c r="F11" s="6">
        <f t="shared" si="2"/>
        <v>78</v>
      </c>
      <c r="G11" s="5">
        <v>78</v>
      </c>
      <c r="H11" s="5">
        <f t="shared" si="3"/>
        <v>21</v>
      </c>
      <c r="I11" s="19">
        <f t="shared" si="0"/>
        <v>11</v>
      </c>
    </row>
    <row r="12" spans="2:9" ht="12.75">
      <c r="B12" s="3">
        <v>6</v>
      </c>
      <c r="C12" s="3">
        <f>Tabelle1!$C15</f>
        <v>65</v>
      </c>
      <c r="D12" s="3"/>
      <c r="E12" s="6">
        <f t="shared" si="1"/>
        <v>75.5813953488372</v>
      </c>
      <c r="F12" s="6">
        <f t="shared" si="2"/>
        <v>75</v>
      </c>
      <c r="G12" s="5">
        <v>81</v>
      </c>
      <c r="H12" s="5">
        <f t="shared" si="3"/>
        <v>25</v>
      </c>
      <c r="I12" s="19">
        <f t="shared" si="0"/>
        <v>4</v>
      </c>
    </row>
    <row r="13" spans="2:9" ht="12.75">
      <c r="B13" s="3">
        <v>7</v>
      </c>
      <c r="C13" s="3">
        <f>Tabelle1!$C16</f>
        <v>69</v>
      </c>
      <c r="D13" s="3"/>
      <c r="E13" s="6">
        <f t="shared" si="1"/>
        <v>80.23255813953489</v>
      </c>
      <c r="F13" s="6">
        <f t="shared" si="2"/>
        <v>81</v>
      </c>
      <c r="G13" s="5">
        <v>84</v>
      </c>
      <c r="H13" s="5">
        <f t="shared" si="3"/>
        <v>29</v>
      </c>
      <c r="I13" s="19">
        <f t="shared" si="0"/>
        <v>4</v>
      </c>
    </row>
    <row r="14" spans="2:9" ht="12.75">
      <c r="B14" s="3">
        <v>8</v>
      </c>
      <c r="C14" s="3">
        <f>Tabelle1!$C17</f>
        <v>64</v>
      </c>
      <c r="D14" s="3"/>
      <c r="E14" s="6">
        <f t="shared" si="1"/>
        <v>74.4186046511628</v>
      </c>
      <c r="F14" s="6">
        <f t="shared" si="2"/>
        <v>75</v>
      </c>
      <c r="G14" s="5">
        <v>87</v>
      </c>
      <c r="H14" s="5">
        <f t="shared" si="3"/>
        <v>30</v>
      </c>
      <c r="I14" s="19">
        <f t="shared" si="0"/>
        <v>1</v>
      </c>
    </row>
    <row r="15" spans="2:9" ht="12.75">
      <c r="B15" s="3">
        <v>9</v>
      </c>
      <c r="C15" s="3">
        <f>Tabelle1!$C18</f>
        <v>62</v>
      </c>
      <c r="D15" s="3"/>
      <c r="E15" s="6">
        <f t="shared" si="1"/>
        <v>72.09302325581395</v>
      </c>
      <c r="F15" s="6">
        <f t="shared" si="2"/>
        <v>72</v>
      </c>
      <c r="G15" s="5">
        <v>90</v>
      </c>
      <c r="H15" s="5">
        <f t="shared" si="3"/>
        <v>30</v>
      </c>
      <c r="I15" s="19">
        <f t="shared" si="0"/>
        <v>0</v>
      </c>
    </row>
    <row r="16" spans="2:9" ht="12.75">
      <c r="B16" s="3">
        <v>10</v>
      </c>
      <c r="C16" s="3">
        <f>Tabelle1!$C19</f>
        <v>66</v>
      </c>
      <c r="D16" s="3"/>
      <c r="E16" s="6">
        <f t="shared" si="1"/>
        <v>76.74418604651163</v>
      </c>
      <c r="F16" s="6">
        <f t="shared" si="2"/>
        <v>78</v>
      </c>
      <c r="G16" s="5" t="s">
        <v>37</v>
      </c>
      <c r="H16" s="5"/>
      <c r="I16" s="19">
        <f>SUM(I7:I15)</f>
        <v>30</v>
      </c>
    </row>
    <row r="17" spans="2:9" ht="12.75">
      <c r="B17" s="3">
        <v>11</v>
      </c>
      <c r="C17" s="3">
        <f>Tabelle1!$H10</f>
        <v>70</v>
      </c>
      <c r="D17" s="3"/>
      <c r="E17" s="6">
        <f>C17*100/$C$4</f>
        <v>77.77777777777777</v>
      </c>
      <c r="F17" s="6">
        <f t="shared" si="2"/>
        <v>78</v>
      </c>
      <c r="G17" s="16"/>
      <c r="H17" s="10"/>
      <c r="I17" s="11"/>
    </row>
    <row r="18" spans="2:9" ht="12.75">
      <c r="B18" s="3">
        <v>12</v>
      </c>
      <c r="C18" s="3">
        <f>Tabelle1!$H11</f>
        <v>67</v>
      </c>
      <c r="D18" s="3"/>
      <c r="E18" s="6">
        <f aca="true" t="shared" si="4" ref="E18:E26">C18*100/$C$4</f>
        <v>74.44444444444444</v>
      </c>
      <c r="F18" s="6">
        <f t="shared" si="2"/>
        <v>75</v>
      </c>
      <c r="G18" s="17"/>
      <c r="H18" s="12"/>
      <c r="I18" s="13"/>
    </row>
    <row r="19" spans="2:9" ht="12.75">
      <c r="B19" s="3">
        <v>13</v>
      </c>
      <c r="C19" s="3">
        <f>Tabelle1!$H12</f>
        <v>70</v>
      </c>
      <c r="D19" s="3"/>
      <c r="E19" s="6">
        <f t="shared" si="4"/>
        <v>77.77777777777777</v>
      </c>
      <c r="F19" s="6">
        <f t="shared" si="2"/>
        <v>78</v>
      </c>
      <c r="G19" s="17"/>
      <c r="H19" s="12"/>
      <c r="I19" s="13"/>
    </row>
    <row r="20" spans="2:9" ht="12.75">
      <c r="B20" s="3">
        <v>14</v>
      </c>
      <c r="C20" s="3">
        <f>Tabelle1!$H13</f>
        <v>67</v>
      </c>
      <c r="D20" s="3"/>
      <c r="E20" s="6">
        <f t="shared" si="4"/>
        <v>74.44444444444444</v>
      </c>
      <c r="F20" s="6">
        <f t="shared" si="2"/>
        <v>75</v>
      </c>
      <c r="G20" s="17"/>
      <c r="H20" s="12"/>
      <c r="I20" s="13"/>
    </row>
    <row r="21" spans="2:9" ht="12.75">
      <c r="B21" s="3">
        <v>15</v>
      </c>
      <c r="C21" s="3">
        <f>Tabelle1!$H14</f>
        <v>68</v>
      </c>
      <c r="D21" s="3"/>
      <c r="E21" s="6">
        <f t="shared" si="4"/>
        <v>75.55555555555556</v>
      </c>
      <c r="F21" s="6">
        <f t="shared" si="2"/>
        <v>75</v>
      </c>
      <c r="G21" s="17"/>
      <c r="H21" s="12"/>
      <c r="I21" s="13"/>
    </row>
    <row r="22" spans="2:9" ht="12.75">
      <c r="B22" s="3">
        <v>16</v>
      </c>
      <c r="C22" s="3">
        <f>Tabelle1!$H15</f>
        <v>74</v>
      </c>
      <c r="D22" s="3"/>
      <c r="E22" s="6">
        <f t="shared" si="4"/>
        <v>82.22222222222223</v>
      </c>
      <c r="F22" s="6">
        <f t="shared" si="2"/>
        <v>81</v>
      </c>
      <c r="G22" s="17"/>
      <c r="H22" s="12"/>
      <c r="I22" s="13"/>
    </row>
    <row r="23" spans="2:9" ht="12.75">
      <c r="B23" s="3">
        <v>17</v>
      </c>
      <c r="C23" s="3">
        <f>Tabelle1!$H16</f>
        <v>76</v>
      </c>
      <c r="D23" s="3"/>
      <c r="E23" s="6">
        <f t="shared" si="4"/>
        <v>84.44444444444444</v>
      </c>
      <c r="F23" s="6">
        <f t="shared" si="2"/>
        <v>84</v>
      </c>
      <c r="G23" s="17"/>
      <c r="H23" s="12"/>
      <c r="I23" s="13"/>
    </row>
    <row r="24" spans="2:9" ht="12.75">
      <c r="B24" s="3">
        <v>18</v>
      </c>
      <c r="C24" s="3">
        <f>Tabelle1!$H17</f>
        <v>63</v>
      </c>
      <c r="D24" s="3"/>
      <c r="E24" s="6">
        <f t="shared" si="4"/>
        <v>70</v>
      </c>
      <c r="F24" s="6">
        <f t="shared" si="2"/>
        <v>69</v>
      </c>
      <c r="G24" s="17"/>
      <c r="H24" s="12"/>
      <c r="I24" s="13"/>
    </row>
    <row r="25" spans="2:9" ht="12.75">
      <c r="B25" s="3">
        <v>19</v>
      </c>
      <c r="C25" s="3">
        <f>Tabelle1!$H18</f>
        <v>78</v>
      </c>
      <c r="D25" s="3"/>
      <c r="E25" s="6">
        <f t="shared" si="4"/>
        <v>86.66666666666667</v>
      </c>
      <c r="F25" s="6">
        <f t="shared" si="2"/>
        <v>87</v>
      </c>
      <c r="G25" s="17"/>
      <c r="H25" s="12"/>
      <c r="I25" s="13"/>
    </row>
    <row r="26" spans="2:9" ht="12.75">
      <c r="B26" s="3">
        <v>20</v>
      </c>
      <c r="C26" s="3">
        <f>Tabelle1!$H19</f>
        <v>71</v>
      </c>
      <c r="D26" s="3"/>
      <c r="E26" s="6">
        <f t="shared" si="4"/>
        <v>78.88888888888889</v>
      </c>
      <c r="F26" s="6">
        <f t="shared" si="2"/>
        <v>78</v>
      </c>
      <c r="G26" s="17"/>
      <c r="H26" s="12"/>
      <c r="I26" s="13"/>
    </row>
    <row r="27" spans="2:9" ht="12.75">
      <c r="B27" s="3">
        <v>21</v>
      </c>
      <c r="C27" s="3">
        <f>Tabelle1!$M10</f>
        <v>64</v>
      </c>
      <c r="D27" s="3"/>
      <c r="E27" s="6">
        <f>C27*100/$E$4</f>
        <v>78.04878048780488</v>
      </c>
      <c r="F27" s="6">
        <f t="shared" si="2"/>
        <v>78</v>
      </c>
      <c r="G27" s="17"/>
      <c r="H27" s="12"/>
      <c r="I27" s="13"/>
    </row>
    <row r="28" spans="2:9" ht="12.75">
      <c r="B28" s="3">
        <v>22</v>
      </c>
      <c r="C28" s="3">
        <f>Tabelle1!$M11</f>
        <v>67</v>
      </c>
      <c r="D28" s="3"/>
      <c r="E28" s="6">
        <f aca="true" t="shared" si="5" ref="E28:E36">C28*100/$E$4</f>
        <v>81.70731707317073</v>
      </c>
      <c r="F28" s="6">
        <f t="shared" si="2"/>
        <v>81</v>
      </c>
      <c r="G28" s="17"/>
      <c r="H28" s="12"/>
      <c r="I28" s="13"/>
    </row>
    <row r="29" spans="2:9" ht="12.75">
      <c r="B29" s="3">
        <v>23</v>
      </c>
      <c r="C29" s="3">
        <f>Tabelle1!$M12</f>
        <v>66</v>
      </c>
      <c r="D29" s="3"/>
      <c r="E29" s="6">
        <f t="shared" si="5"/>
        <v>80.48780487804878</v>
      </c>
      <c r="F29" s="6">
        <f t="shared" si="2"/>
        <v>81</v>
      </c>
      <c r="G29" s="17"/>
      <c r="H29" s="12"/>
      <c r="I29" s="13"/>
    </row>
    <row r="30" spans="2:9" ht="12.75">
      <c r="B30" s="3">
        <v>24</v>
      </c>
      <c r="C30" s="3">
        <f>Tabelle1!$M13</f>
        <v>65</v>
      </c>
      <c r="D30" s="3"/>
      <c r="E30" s="6">
        <f t="shared" si="5"/>
        <v>79.26829268292683</v>
      </c>
      <c r="F30" s="6">
        <f t="shared" si="2"/>
        <v>78</v>
      </c>
      <c r="G30" s="17"/>
      <c r="H30" s="12"/>
      <c r="I30" s="13"/>
    </row>
    <row r="31" spans="2:9" ht="12.75">
      <c r="B31" s="3">
        <v>25</v>
      </c>
      <c r="C31" s="3">
        <f>Tabelle1!$M14</f>
        <v>64</v>
      </c>
      <c r="D31" s="3"/>
      <c r="E31" s="6">
        <f t="shared" si="5"/>
        <v>78.04878048780488</v>
      </c>
      <c r="F31" s="6">
        <f t="shared" si="2"/>
        <v>78</v>
      </c>
      <c r="G31" s="17"/>
      <c r="H31" s="12"/>
      <c r="I31" s="13"/>
    </row>
    <row r="32" spans="2:9" ht="12.75">
      <c r="B32" s="3">
        <v>26</v>
      </c>
      <c r="C32" s="3">
        <f>Tabelle1!$M15</f>
        <v>68</v>
      </c>
      <c r="D32" s="3"/>
      <c r="E32" s="6">
        <f t="shared" si="5"/>
        <v>82.92682926829268</v>
      </c>
      <c r="F32" s="6">
        <f t="shared" si="2"/>
        <v>84</v>
      </c>
      <c r="G32" s="17"/>
      <c r="H32" s="12"/>
      <c r="I32" s="13"/>
    </row>
    <row r="33" spans="2:9" ht="12.75">
      <c r="B33" s="3">
        <v>27</v>
      </c>
      <c r="C33" s="3">
        <f>Tabelle1!$M16</f>
        <v>62</v>
      </c>
      <c r="D33" s="3"/>
      <c r="E33" s="6">
        <f t="shared" si="5"/>
        <v>75.60975609756098</v>
      </c>
      <c r="F33" s="6">
        <f t="shared" si="2"/>
        <v>75</v>
      </c>
      <c r="G33" s="17"/>
      <c r="H33" s="12"/>
      <c r="I33" s="13"/>
    </row>
    <row r="34" spans="2:9" ht="12.75">
      <c r="B34" s="3">
        <v>28</v>
      </c>
      <c r="C34" s="3">
        <f>Tabelle1!$M17</f>
        <v>69</v>
      </c>
      <c r="D34" s="3"/>
      <c r="E34" s="6">
        <f t="shared" si="5"/>
        <v>84.14634146341463</v>
      </c>
      <c r="F34" s="6">
        <f t="shared" si="2"/>
        <v>84</v>
      </c>
      <c r="G34" s="17"/>
      <c r="H34" s="12"/>
      <c r="I34" s="13"/>
    </row>
    <row r="35" spans="2:9" ht="12.75">
      <c r="B35" s="3">
        <v>29</v>
      </c>
      <c r="C35" s="3">
        <f>Tabelle1!$M18</f>
        <v>63</v>
      </c>
      <c r="D35" s="3"/>
      <c r="E35" s="6">
        <f t="shared" si="5"/>
        <v>76.82926829268293</v>
      </c>
      <c r="F35" s="6">
        <f t="shared" si="2"/>
        <v>78</v>
      </c>
      <c r="G35" s="17"/>
      <c r="H35" s="12"/>
      <c r="I35" s="13"/>
    </row>
    <row r="36" spans="2:9" ht="12.75">
      <c r="B36" s="3">
        <v>30</v>
      </c>
      <c r="C36" s="3">
        <f>Tabelle1!$M19</f>
        <v>68</v>
      </c>
      <c r="D36" s="3"/>
      <c r="E36" s="6">
        <f t="shared" si="5"/>
        <v>82.92682926829268</v>
      </c>
      <c r="F36" s="6">
        <f t="shared" si="2"/>
        <v>84</v>
      </c>
      <c r="G36" s="17"/>
      <c r="H36" s="12"/>
      <c r="I36" s="13"/>
    </row>
    <row r="37" spans="2:9" ht="12.75">
      <c r="B37" s="3"/>
      <c r="C37" s="3"/>
      <c r="D37" s="3"/>
      <c r="E37" s="6"/>
      <c r="F37" s="6"/>
      <c r="G37" s="17"/>
      <c r="H37" s="12"/>
      <c r="I37" s="13"/>
    </row>
    <row r="38" spans="2:9" ht="12.75">
      <c r="B38" s="28" t="s">
        <v>17</v>
      </c>
      <c r="C38" s="29"/>
      <c r="D38" s="4" t="s">
        <v>13</v>
      </c>
      <c r="E38" s="4" t="s">
        <v>14</v>
      </c>
      <c r="F38" s="4"/>
      <c r="G38" s="17"/>
      <c r="H38" s="12"/>
      <c r="I38" s="13"/>
    </row>
    <row r="39" spans="2:9" ht="12.75">
      <c r="B39" s="30" t="s">
        <v>6</v>
      </c>
      <c r="C39" s="31"/>
      <c r="D39" s="3">
        <f>COUNT(E7:E36)</f>
        <v>30</v>
      </c>
      <c r="E39" s="3">
        <f>COUNT(E7:E36)</f>
        <v>30</v>
      </c>
      <c r="F39" s="3"/>
      <c r="G39" s="17"/>
      <c r="H39" s="12"/>
      <c r="I39" s="13"/>
    </row>
    <row r="40" spans="2:9" ht="12.75">
      <c r="B40" s="30" t="s">
        <v>10</v>
      </c>
      <c r="C40" s="31"/>
      <c r="D40" s="6">
        <f>ROUND(AVERAGE(E7:E36),0)</f>
        <v>78</v>
      </c>
      <c r="E40" s="6">
        <f>AVERAGE(E7:E36)</f>
        <v>78.0508182601206</v>
      </c>
      <c r="F40" s="6"/>
      <c r="G40" s="17"/>
      <c r="H40" s="12"/>
      <c r="I40" s="13"/>
    </row>
    <row r="41" spans="2:9" ht="12.75">
      <c r="B41" s="26" t="s">
        <v>11</v>
      </c>
      <c r="C41" s="27"/>
      <c r="D41" s="6">
        <f>ROUND(MEDIAN(E7:E36),0)</f>
        <v>78</v>
      </c>
      <c r="E41" s="6">
        <f>MEDIAN(E7:E36)</f>
        <v>77.91327913279133</v>
      </c>
      <c r="F41" s="6"/>
      <c r="G41" s="17"/>
      <c r="H41" s="12"/>
      <c r="I41" s="13"/>
    </row>
    <row r="42" spans="2:9" ht="12.75">
      <c r="B42" s="26" t="s">
        <v>12</v>
      </c>
      <c r="C42" s="27"/>
      <c r="D42" s="6">
        <f>ROUND(MODE(E7:E36),0)</f>
        <v>72</v>
      </c>
      <c r="E42" s="6">
        <f>MODE(E7:E36)</f>
        <v>72.09302325581395</v>
      </c>
      <c r="F42" s="6"/>
      <c r="G42" s="17"/>
      <c r="H42" s="12"/>
      <c r="I42" s="13"/>
    </row>
    <row r="43" spans="2:9" ht="12.75">
      <c r="B43" s="28" t="s">
        <v>18</v>
      </c>
      <c r="C43" s="29"/>
      <c r="D43" s="4" t="s">
        <v>13</v>
      </c>
      <c r="E43" s="4" t="s">
        <v>14</v>
      </c>
      <c r="F43" s="4" t="s">
        <v>29</v>
      </c>
      <c r="G43" s="17"/>
      <c r="H43" s="12"/>
      <c r="I43" s="13"/>
    </row>
    <row r="44" spans="2:9" ht="12.75">
      <c r="B44" s="30" t="s">
        <v>25</v>
      </c>
      <c r="C44" s="31"/>
      <c r="D44" s="3"/>
      <c r="E44" s="6">
        <f>MIN(E7:E36)</f>
        <v>70</v>
      </c>
      <c r="F44" s="6">
        <f>MIN(F7:F36)</f>
        <v>69</v>
      </c>
      <c r="G44" s="17"/>
      <c r="H44" s="12"/>
      <c r="I44" s="13"/>
    </row>
    <row r="45" spans="2:9" ht="12.75">
      <c r="B45" s="30" t="s">
        <v>26</v>
      </c>
      <c r="C45" s="31"/>
      <c r="D45" s="3"/>
      <c r="E45" s="6">
        <f>MAX(E7:E36)</f>
        <v>86.66666666666667</v>
      </c>
      <c r="F45" s="6">
        <f>MAX(F7:F36)</f>
        <v>87</v>
      </c>
      <c r="G45" s="17"/>
      <c r="H45" s="12"/>
      <c r="I45" s="13"/>
    </row>
    <row r="46" spans="2:9" ht="12.75">
      <c r="B46" s="30" t="s">
        <v>19</v>
      </c>
      <c r="C46" s="31"/>
      <c r="D46" s="6"/>
      <c r="E46" s="6">
        <f>VAR(E7:E36)</f>
        <v>16.099673849005647</v>
      </c>
      <c r="F46" s="6"/>
      <c r="G46" s="17"/>
      <c r="H46" s="12"/>
      <c r="I46" s="13"/>
    </row>
    <row r="47" spans="2:9" ht="12.75">
      <c r="B47" s="26" t="s">
        <v>20</v>
      </c>
      <c r="C47" s="27"/>
      <c r="D47" s="6"/>
      <c r="E47" s="6">
        <f>STDEV(E7:E36)</f>
        <v>4.012439887276275</v>
      </c>
      <c r="F47" s="6"/>
      <c r="G47" s="17"/>
      <c r="H47" s="12"/>
      <c r="I47" s="13"/>
    </row>
    <row r="48" spans="2:9" ht="12.75">
      <c r="B48" s="26" t="s">
        <v>27</v>
      </c>
      <c r="C48" s="27"/>
      <c r="D48" s="6"/>
      <c r="E48" s="6">
        <f>QUARTILE(E7:E36,0)</f>
        <v>70</v>
      </c>
      <c r="F48" s="6"/>
      <c r="G48" s="17"/>
      <c r="H48" s="12"/>
      <c r="I48" s="13"/>
    </row>
    <row r="49" spans="2:9" ht="12.75">
      <c r="B49" s="26" t="s">
        <v>21</v>
      </c>
      <c r="C49" s="27"/>
      <c r="D49" s="6"/>
      <c r="E49" s="6">
        <f>QUARTILE(E7:E36,1)</f>
        <v>75.56201550387597</v>
      </c>
      <c r="F49" s="6"/>
      <c r="G49" s="17"/>
      <c r="H49" s="12"/>
      <c r="I49" s="13"/>
    </row>
    <row r="50" spans="2:9" ht="12.75">
      <c r="B50" s="26" t="s">
        <v>22</v>
      </c>
      <c r="C50" s="27"/>
      <c r="D50" s="6"/>
      <c r="E50" s="6">
        <f>QUARTILE(E7:E36,2)</f>
        <v>77.91327913279133</v>
      </c>
      <c r="F50" s="6"/>
      <c r="G50" s="17"/>
      <c r="H50" s="12"/>
      <c r="I50" s="13"/>
    </row>
    <row r="51" spans="2:9" ht="12.75">
      <c r="B51" s="26" t="s">
        <v>23</v>
      </c>
      <c r="C51" s="27"/>
      <c r="D51" s="6"/>
      <c r="E51" s="6">
        <f>QUARTILE(E7:E36,3)</f>
        <v>80.4239931934203</v>
      </c>
      <c r="F51" s="6"/>
      <c r="G51" s="17"/>
      <c r="H51" s="12"/>
      <c r="I51" s="13"/>
    </row>
    <row r="52" spans="2:9" ht="12.75">
      <c r="B52" s="26" t="s">
        <v>24</v>
      </c>
      <c r="C52" s="27"/>
      <c r="D52" s="6"/>
      <c r="E52" s="6">
        <f>QUARTILE(E7:E36,4)</f>
        <v>86.66666666666667</v>
      </c>
      <c r="F52" s="6"/>
      <c r="G52" s="18"/>
      <c r="H52" s="14"/>
      <c r="I52" s="15"/>
    </row>
  </sheetData>
  <mergeCells count="22">
    <mergeCell ref="F5:F6"/>
    <mergeCell ref="B1:I1"/>
    <mergeCell ref="C2:E2"/>
    <mergeCell ref="C5:E5"/>
    <mergeCell ref="D6:E6"/>
    <mergeCell ref="C4:D4"/>
    <mergeCell ref="C3:D3"/>
    <mergeCell ref="B38:C38"/>
    <mergeCell ref="B39:C39"/>
    <mergeCell ref="B40:C40"/>
    <mergeCell ref="B41:C41"/>
    <mergeCell ref="B42:C42"/>
    <mergeCell ref="B43:C43"/>
    <mergeCell ref="B44:C44"/>
    <mergeCell ref="B45:C45"/>
    <mergeCell ref="B50:C50"/>
    <mergeCell ref="B51:C51"/>
    <mergeCell ref="B52:C52"/>
    <mergeCell ref="B46:C46"/>
    <mergeCell ref="B47:C47"/>
    <mergeCell ref="B48:C48"/>
    <mergeCell ref="B49:C49"/>
  </mergeCells>
  <conditionalFormatting sqref="I7:I15">
    <cfRule type="cellIs" priority="1" dxfId="0" operator="greaterThan" stopIfTrue="1">
      <formula>10</formula>
    </cfRule>
  </conditionalFormatting>
  <conditionalFormatting sqref="F7:F36">
    <cfRule type="cellIs" priority="2" dxfId="1" operator="equal" stopIfTrue="1">
      <formula>78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3">
      <selection activeCell="G46" sqref="G46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2"/>
  <sheetViews>
    <sheetView tabSelected="1" view="pageBreakPreview" zoomScale="60" workbookViewId="0" topLeftCell="A1">
      <selection activeCell="G16" sqref="G16"/>
    </sheetView>
  </sheetViews>
  <sheetFormatPr defaultColWidth="11.421875" defaultRowHeight="12.75"/>
  <cols>
    <col min="8" max="8" width="3.140625" style="0" customWidth="1"/>
  </cols>
  <sheetData>
    <row r="1" ht="20.25">
      <c r="A1" s="22" t="s">
        <v>45</v>
      </c>
    </row>
    <row r="3" spans="1:4" ht="12.75">
      <c r="A3" s="24" t="s">
        <v>38</v>
      </c>
      <c r="B3" s="20" t="s">
        <v>2</v>
      </c>
      <c r="C3" s="20" t="s">
        <v>28</v>
      </c>
      <c r="D3" s="20" t="s">
        <v>39</v>
      </c>
    </row>
    <row r="4" spans="1:4" ht="12.75">
      <c r="A4" s="5">
        <v>1</v>
      </c>
      <c r="B4" s="3">
        <v>62</v>
      </c>
      <c r="C4" s="3">
        <v>70</v>
      </c>
      <c r="D4" s="3">
        <v>64</v>
      </c>
    </row>
    <row r="5" spans="1:4" ht="12.75">
      <c r="A5" s="5">
        <v>2</v>
      </c>
      <c r="B5" s="3">
        <v>66</v>
      </c>
      <c r="C5" s="3">
        <v>67</v>
      </c>
      <c r="D5" s="3">
        <v>67</v>
      </c>
    </row>
    <row r="6" spans="1:4" ht="12.75">
      <c r="A6" s="5">
        <v>3</v>
      </c>
      <c r="B6" s="3">
        <v>68</v>
      </c>
      <c r="C6" s="3">
        <v>70</v>
      </c>
      <c r="D6" s="3">
        <v>66</v>
      </c>
    </row>
    <row r="7" spans="1:4" ht="12.75">
      <c r="A7" s="5">
        <v>4</v>
      </c>
      <c r="B7" s="3">
        <v>63</v>
      </c>
      <c r="C7" s="3">
        <v>67</v>
      </c>
      <c r="D7" s="3">
        <v>65</v>
      </c>
    </row>
    <row r="8" spans="1:4" ht="12.75">
      <c r="A8" s="5">
        <v>5</v>
      </c>
      <c r="B8" s="3">
        <v>68</v>
      </c>
      <c r="C8" s="3">
        <v>68</v>
      </c>
      <c r="D8" s="3">
        <v>64</v>
      </c>
    </row>
    <row r="9" spans="1:4" ht="12.75">
      <c r="A9" s="5">
        <v>6</v>
      </c>
      <c r="B9" s="3">
        <v>65</v>
      </c>
      <c r="C9" s="3">
        <v>74</v>
      </c>
      <c r="D9" s="3">
        <v>68</v>
      </c>
    </row>
    <row r="10" spans="1:4" ht="12.75">
      <c r="A10" s="5">
        <v>7</v>
      </c>
      <c r="B10" s="3">
        <v>69</v>
      </c>
      <c r="C10" s="3">
        <v>76</v>
      </c>
      <c r="D10" s="3">
        <v>62</v>
      </c>
    </row>
    <row r="11" spans="1:4" ht="12.75">
      <c r="A11" s="5">
        <v>8</v>
      </c>
      <c r="B11" s="3">
        <v>64</v>
      </c>
      <c r="C11" s="3">
        <v>63</v>
      </c>
      <c r="D11" s="3">
        <v>69</v>
      </c>
    </row>
    <row r="12" spans="1:4" ht="12.75">
      <c r="A12" s="5">
        <v>9</v>
      </c>
      <c r="B12" s="3">
        <v>62</v>
      </c>
      <c r="C12" s="3">
        <v>78</v>
      </c>
      <c r="D12" s="3">
        <v>63</v>
      </c>
    </row>
    <row r="13" spans="1:4" ht="12.75">
      <c r="A13" s="5">
        <v>10</v>
      </c>
      <c r="B13" s="3">
        <v>66</v>
      </c>
      <c r="C13" s="3">
        <v>71</v>
      </c>
      <c r="D13" s="3">
        <v>68</v>
      </c>
    </row>
    <row r="14" spans="1:4" ht="12.75">
      <c r="A14" s="21" t="s">
        <v>40</v>
      </c>
      <c r="B14" s="21" t="s">
        <v>2</v>
      </c>
      <c r="C14" s="21" t="s">
        <v>28</v>
      </c>
      <c r="D14" s="21" t="s">
        <v>39</v>
      </c>
    </row>
    <row r="15" spans="1:4" ht="12.75">
      <c r="A15" s="21" t="s">
        <v>41</v>
      </c>
      <c r="B15" s="21">
        <f>QUARTILE(Bereich1,1)</f>
        <v>63.25</v>
      </c>
      <c r="C15" s="21">
        <f>QUARTILE(Bereich2,1)</f>
        <v>67.25</v>
      </c>
      <c r="D15" s="21">
        <f>QUARTILE(Bereich3,1)</f>
        <v>64</v>
      </c>
    </row>
    <row r="16" spans="1:4" ht="12.75">
      <c r="A16" s="21" t="s">
        <v>42</v>
      </c>
      <c r="B16" s="21">
        <f>QUARTILE(Bereich1,0)</f>
        <v>62</v>
      </c>
      <c r="C16" s="21">
        <f>QUARTILE(Bereich2,0)</f>
        <v>63</v>
      </c>
      <c r="D16" s="21">
        <f>QUARTILE(Bereich3,0)</f>
        <v>62</v>
      </c>
    </row>
    <row r="17" spans="1:4" ht="12.75">
      <c r="A17" s="21" t="s">
        <v>11</v>
      </c>
      <c r="B17" s="21">
        <f>QUARTILE(Bereich1,2)</f>
        <v>65.5</v>
      </c>
      <c r="C17" s="21">
        <f>QUARTILE(Bereich2,2)</f>
        <v>70</v>
      </c>
      <c r="D17" s="21">
        <f>QUARTILE(Bereich3,2)</f>
        <v>65.5</v>
      </c>
    </row>
    <row r="18" spans="1:4" ht="12.75">
      <c r="A18" s="21" t="s">
        <v>43</v>
      </c>
      <c r="B18" s="21">
        <f>QUARTILE(Bereich1,4)</f>
        <v>69</v>
      </c>
      <c r="C18" s="21">
        <f>QUARTILE(Bereich2,4)</f>
        <v>78</v>
      </c>
      <c r="D18" s="21">
        <f>QUARTILE(Bereich3,4)</f>
        <v>69</v>
      </c>
    </row>
    <row r="19" spans="1:4" ht="12.75">
      <c r="A19" s="21" t="s">
        <v>44</v>
      </c>
      <c r="B19" s="21">
        <f>QUARTILE(Bereich1,3)</f>
        <v>67.5</v>
      </c>
      <c r="C19" s="21">
        <f>QUARTILE(Bereich2,3)</f>
        <v>73.25</v>
      </c>
      <c r="D19" s="21">
        <f>QUARTILE(Bereich3,3)</f>
        <v>67.75</v>
      </c>
    </row>
    <row r="22" ht="12.75">
      <c r="A22" s="23" t="s">
        <v>46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HTA HTI Biel BFH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2007-10-26T17:38:09Z</cp:lastPrinted>
  <dcterms:created xsi:type="dcterms:W3CDTF">2007-10-07T18:32:01Z</dcterms:created>
  <dcterms:modified xsi:type="dcterms:W3CDTF">2007-10-26T17:38:18Z</dcterms:modified>
  <cp:category/>
  <cp:version/>
  <cp:contentType/>
  <cp:contentStatus/>
</cp:coreProperties>
</file>